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Mortar Trap 1" sheetId="1" r:id="rId3"/>
    <sheet state="visible" name="Mortar Trap 2" sheetId="2" r:id="rId4"/>
  </sheets>
  <definedNames/>
  <calcPr/>
</workbook>
</file>

<file path=xl/sharedStrings.xml><?xml version="1.0" encoding="utf-8"?>
<sst xmlns="http://schemas.openxmlformats.org/spreadsheetml/2006/main" count="144" uniqueCount="29">
  <si>
    <t>24/16 Mortar Trap</t>
  </si>
  <si>
    <t>21/16 Mortar Trap</t>
  </si>
  <si>
    <t>Base Damage</t>
  </si>
  <si>
    <t>Fire Mortar</t>
  </si>
  <si>
    <t>15/12 "The Big One"</t>
  </si>
  <si>
    <t>15/12 Heavy Ordnance</t>
  </si>
  <si>
    <t>Min</t>
  </si>
  <si>
    <t>Max</t>
  </si>
  <si>
    <t>Physical</t>
  </si>
  <si>
    <t>Fire</t>
  </si>
  <si>
    <t>Lightning</t>
  </si>
  <si>
    <t>Converted Base Damage</t>
  </si>
  <si>
    <t>Chaos</t>
  </si>
  <si>
    <t>Total</t>
  </si>
  <si>
    <t>Multipliers</t>
  </si>
  <si>
    <t>Heavy Ordnance</t>
  </si>
  <si>
    <t>Cunning/Spirit % Damage</t>
  </si>
  <si>
    <t>% Damage</t>
  </si>
  <si>
    <t>Hungering Void</t>
  </si>
  <si>
    <t>Moment of Clarity</t>
  </si>
  <si>
    <t>"The Big One"</t>
  </si>
  <si>
    <t>Resist Reduction</t>
  </si>
  <si>
    <t>Agonizing Flames</t>
  </si>
  <si>
    <t>Hellfire Mine</t>
  </si>
  <si>
    <t>Eldritch Fire</t>
  </si>
  <si>
    <t>Critical Damage</t>
  </si>
  <si>
    <t>Max Crit Mod</t>
  </si>
  <si>
    <t>Gear</t>
  </si>
  <si>
    <t>Oklaine's Lantern/Hawk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</si>
</sst>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b/>
      <name val="Arial"/>
    </font>
    <font>
      <b/>
      <sz val="12.0"/>
      <name val="Arial"/>
    </font>
    <font/>
    <font>
      <name val="Arial"/>
    </font>
    <font>
      <b/>
      <sz val="12.0"/>
    </font>
    <font>
      <b/>
    </font>
  </fonts>
  <fills count="12">
    <fill>
      <patternFill patternType="none"/>
    </fill>
    <fill>
      <patternFill patternType="lightGray"/>
    </fill>
    <fill>
      <patternFill patternType="solid">
        <fgColor rgb="FFEA9999"/>
        <bgColor rgb="FFEA9999"/>
      </patternFill>
    </fill>
    <fill>
      <patternFill patternType="solid">
        <fgColor rgb="FFF4CCCC"/>
        <bgColor rgb="FFF4CCCC"/>
      </patternFill>
    </fill>
    <fill>
      <patternFill patternType="solid">
        <fgColor rgb="FFB4A7D6"/>
        <bgColor rgb="FFB4A7D6"/>
      </patternFill>
    </fill>
    <fill>
      <patternFill patternType="solid">
        <fgColor rgb="FFD9D2E9"/>
        <bgColor rgb="FFD9D2E9"/>
      </patternFill>
    </fill>
    <fill>
      <patternFill patternType="solid">
        <fgColor rgb="FFB6D7A8"/>
        <bgColor rgb="FFB6D7A8"/>
      </patternFill>
    </fill>
    <fill>
      <patternFill patternType="solid">
        <fgColor rgb="FFD9EAD3"/>
        <bgColor rgb="FFD9EAD3"/>
      </patternFill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</fills>
  <borders count="30">
    <border>
      <left/>
      <right/>
      <top/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/>
      <right/>
      <top style="medium">
        <color rgb="FF000000"/>
      </top>
      <bottom style="thin">
        <color rgb="FF000000"/>
      </bottom>
    </border>
    <border>
      <left/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right style="medium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/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medium">
        <color rgb="FF000000"/>
      </left>
      <right/>
      <top/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/>
      <right/>
      <top/>
      <bottom style="medium">
        <color rgb="FF000000"/>
      </bottom>
    </border>
  </borders>
  <cellStyleXfs count="1">
    <xf borderId="0" fillId="0" fontId="0" numFmtId="0" applyAlignment="1" applyFont="1"/>
  </cellStyleXfs>
  <cellXfs count="93">
    <xf borderId="0" fillId="0" fontId="0" numFmtId="0" xfId="0" applyAlignment="1" applyFont="1">
      <alignment/>
    </xf>
    <xf borderId="1" fillId="2" fontId="1" numFmtId="0" xfId="0" applyAlignment="1" applyBorder="1" applyFill="1" applyFont="1">
      <alignment horizontal="center" vertical="center" wrapText="1"/>
    </xf>
    <xf borderId="1" fillId="2" fontId="1" numFmtId="0" xfId="0" applyAlignment="1" applyBorder="1" applyFont="1">
      <alignment horizontal="center" vertical="center" wrapText="1"/>
    </xf>
    <xf borderId="2" fillId="2" fontId="2" numFmtId="0" xfId="0" applyAlignment="1" applyBorder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0" fillId="0" fontId="4" numFmtId="0" xfId="0" applyAlignment="1" applyFont="1">
      <alignment/>
    </xf>
    <xf borderId="5" fillId="3" fontId="4" numFmtId="0" xfId="0" applyAlignment="1" applyBorder="1" applyFill="1" applyFont="1">
      <alignment horizontal="left" wrapText="1"/>
    </xf>
    <xf borderId="6" fillId="3" fontId="1" numFmtId="0" xfId="0" applyAlignment="1" applyBorder="1" applyFont="1">
      <alignment horizontal="center" vertical="center"/>
    </xf>
    <xf borderId="7" fillId="3" fontId="1" numFmtId="0" xfId="0" applyAlignment="1" applyBorder="1" applyFont="1">
      <alignment horizontal="center"/>
    </xf>
    <xf borderId="8" fillId="0" fontId="3" numFmtId="0" xfId="0" applyBorder="1" applyFont="1"/>
    <xf borderId="9" fillId="0" fontId="3" numFmtId="0" xfId="0" applyBorder="1" applyFont="1"/>
    <xf borderId="5" fillId="3" fontId="4" numFmtId="0" xfId="0" applyAlignment="1" applyBorder="1" applyFont="1">
      <alignment/>
    </xf>
    <xf borderId="10" fillId="3" fontId="1" numFmtId="0" xfId="0" applyAlignment="1" applyBorder="1" applyFont="1">
      <alignment horizontal="center"/>
    </xf>
    <xf borderId="11" fillId="3" fontId="1" numFmtId="0" xfId="0" applyAlignment="1" applyBorder="1" applyFont="1">
      <alignment horizontal="center"/>
    </xf>
    <xf borderId="12" fillId="3" fontId="1" numFmtId="0" xfId="0" applyAlignment="1" applyBorder="1" applyFont="1">
      <alignment horizontal="center"/>
    </xf>
    <xf borderId="13" fillId="0" fontId="4" numFmtId="0" xfId="0" applyAlignment="1" applyBorder="1" applyFont="1">
      <alignment horizontal="center"/>
    </xf>
    <xf borderId="13" fillId="0" fontId="4" numFmtId="0" xfId="0" applyAlignment="1" applyBorder="1" applyFont="1">
      <alignment horizontal="center"/>
    </xf>
    <xf borderId="10" fillId="0" fontId="4" numFmtId="0" xfId="0" applyAlignment="1" applyBorder="1" applyFont="1">
      <alignment horizontal="center"/>
    </xf>
    <xf borderId="11" fillId="0" fontId="4" numFmtId="0" xfId="0" applyAlignment="1" applyBorder="1" applyFont="1">
      <alignment horizontal="center"/>
    </xf>
    <xf borderId="14" fillId="0" fontId="4" numFmtId="0" xfId="0" applyAlignment="1" applyBorder="1" applyFont="1">
      <alignment horizontal="center"/>
    </xf>
    <xf borderId="13" fillId="0" fontId="3" numFmtId="0" xfId="0" applyBorder="1" applyFont="1"/>
    <xf borderId="0" fillId="0" fontId="4" numFmtId="0" xfId="0" applyAlignment="1" applyFont="1">
      <alignment/>
    </xf>
    <xf borderId="15" fillId="3" fontId="1" numFmtId="0" xfId="0" applyAlignment="1" applyBorder="1" applyFont="1">
      <alignment horizontal="center"/>
    </xf>
    <xf borderId="16" fillId="0" fontId="4" numFmtId="0" xfId="0" applyAlignment="1" applyBorder="1" applyFont="1">
      <alignment horizontal="center"/>
    </xf>
    <xf borderId="17" fillId="0" fontId="4" numFmtId="0" xfId="0" applyAlignment="1" applyBorder="1" applyFont="1">
      <alignment horizontal="center"/>
    </xf>
    <xf borderId="17" fillId="0" fontId="4" numFmtId="0" xfId="0" applyAlignment="1" applyBorder="1" applyFont="1">
      <alignment horizontal="center"/>
    </xf>
    <xf borderId="18" fillId="0" fontId="4" numFmtId="0" xfId="0" applyAlignment="1" applyBorder="1" applyFont="1">
      <alignment horizontal="center"/>
    </xf>
    <xf borderId="19" fillId="4" fontId="5" numFmtId="0" xfId="0" applyAlignment="1" applyBorder="1" applyFill="1" applyFont="1">
      <alignment horizontal="center"/>
    </xf>
    <xf borderId="0" fillId="5" fontId="3" numFmtId="0" xfId="0" applyFill="1" applyFont="1"/>
    <xf borderId="20" fillId="5" fontId="1" numFmtId="0" xfId="0" applyAlignment="1" applyBorder="1" applyFont="1">
      <alignment horizontal="center" vertical="center"/>
    </xf>
    <xf borderId="14" fillId="5" fontId="1" numFmtId="0" xfId="0" applyAlignment="1" applyBorder="1" applyFont="1">
      <alignment horizontal="center"/>
    </xf>
    <xf borderId="21" fillId="0" fontId="3" numFmtId="0" xfId="0" applyBorder="1" applyFont="1"/>
    <xf borderId="22" fillId="0" fontId="3" numFmtId="0" xfId="0" applyBorder="1" applyFont="1"/>
    <xf borderId="10" fillId="5" fontId="1" numFmtId="0" xfId="0" applyAlignment="1" applyBorder="1" applyFont="1">
      <alignment horizontal="center"/>
    </xf>
    <xf borderId="11" fillId="5" fontId="1" numFmtId="0" xfId="0" applyAlignment="1" applyBorder="1" applyFont="1">
      <alignment horizontal="center"/>
    </xf>
    <xf borderId="12" fillId="5" fontId="1" numFmtId="0" xfId="0" applyAlignment="1" applyBorder="1" applyFont="1">
      <alignment horizontal="center"/>
    </xf>
    <xf borderId="10" fillId="0" fontId="4" numFmtId="0" xfId="0" applyAlignment="1" applyBorder="1" applyFont="1">
      <alignment horizontal="center"/>
    </xf>
    <xf borderId="11" fillId="0" fontId="4" numFmtId="0" xfId="0" applyAlignment="1" applyBorder="1" applyFont="1">
      <alignment horizontal="center"/>
    </xf>
    <xf borderId="15" fillId="5" fontId="1" numFmtId="0" xfId="0" applyAlignment="1" applyBorder="1" applyFont="1">
      <alignment horizontal="center"/>
    </xf>
    <xf borderId="2" fillId="6" fontId="2" numFmtId="0" xfId="0" applyAlignment="1" applyBorder="1" applyFill="1" applyFont="1">
      <alignment horizontal="center"/>
    </xf>
    <xf borderId="23" fillId="6" fontId="3" numFmtId="0" xfId="0" applyBorder="1" applyFont="1"/>
    <xf borderId="20" fillId="7" fontId="1" numFmtId="0" xfId="0" applyAlignment="1" applyBorder="1" applyFill="1" applyFont="1">
      <alignment horizontal="center" vertical="center" wrapText="1"/>
    </xf>
    <xf borderId="20" fillId="7" fontId="1" numFmtId="0" xfId="0" applyAlignment="1" applyBorder="1" applyFont="1">
      <alignment horizontal="center" vertical="center"/>
    </xf>
    <xf borderId="20" fillId="7" fontId="1" numFmtId="0" xfId="0" applyAlignment="1" applyBorder="1" applyFont="1">
      <alignment horizontal="center" vertical="center"/>
    </xf>
    <xf borderId="14" fillId="7" fontId="1" numFmtId="0" xfId="0" applyAlignment="1" applyBorder="1" applyFont="1">
      <alignment horizontal="center"/>
    </xf>
    <xf borderId="10" fillId="7" fontId="1" numFmtId="0" xfId="0" applyAlignment="1" applyBorder="1" applyFont="1">
      <alignment horizontal="center"/>
    </xf>
    <xf borderId="10" fillId="7" fontId="1" numFmtId="0" xfId="0" applyAlignment="1" applyBorder="1" applyFont="1">
      <alignment horizontal="center"/>
    </xf>
    <xf borderId="11" fillId="7" fontId="1" numFmtId="0" xfId="0" applyAlignment="1" applyBorder="1" applyFont="1">
      <alignment horizontal="center"/>
    </xf>
    <xf borderId="10" fillId="6" fontId="6" numFmtId="0" xfId="0" applyAlignment="1" applyBorder="1" applyFont="1">
      <alignment horizontal="center"/>
    </xf>
    <xf borderId="17" fillId="6" fontId="6" numFmtId="0" xfId="0" applyAlignment="1" applyBorder="1" applyFont="1">
      <alignment horizontal="center"/>
    </xf>
    <xf borderId="16" fillId="0" fontId="4" numFmtId="0" xfId="0" applyAlignment="1" applyBorder="1" applyFont="1">
      <alignment horizontal="center"/>
    </xf>
    <xf borderId="20" fillId="0" fontId="4" numFmtId="0" xfId="0" applyAlignment="1" applyBorder="1" applyFont="1">
      <alignment horizontal="center"/>
    </xf>
    <xf borderId="24" fillId="0" fontId="4" numFmtId="0" xfId="0" applyAlignment="1" applyBorder="1" applyFont="1">
      <alignment horizontal="center"/>
    </xf>
    <xf borderId="0" fillId="0" fontId="4" numFmtId="0" xfId="0" applyAlignment="1" applyFont="1">
      <alignment/>
    </xf>
    <xf borderId="25" fillId="6" fontId="6" numFmtId="0" xfId="0" applyAlignment="1" applyBorder="1" applyFont="1">
      <alignment horizontal="center"/>
    </xf>
    <xf borderId="26" fillId="7" fontId="4" numFmtId="0" xfId="0" applyAlignment="1" applyBorder="1" applyFont="1">
      <alignment horizontal="center"/>
    </xf>
    <xf borderId="27" fillId="7" fontId="4" numFmtId="0" xfId="0" applyAlignment="1" applyBorder="1" applyFont="1">
      <alignment horizontal="center"/>
    </xf>
    <xf borderId="3" fillId="8" fontId="5" numFmtId="0" xfId="0" applyAlignment="1" applyBorder="1" applyFill="1" applyFont="1">
      <alignment horizontal="center"/>
    </xf>
    <xf borderId="23" fillId="8" fontId="3" numFmtId="0" xfId="0" applyBorder="1" applyFont="1"/>
    <xf borderId="28" fillId="9" fontId="6" numFmtId="0" xfId="0" applyAlignment="1" applyBorder="1" applyFill="1" applyFont="1">
      <alignment horizontal="center" vertical="center" wrapText="1"/>
    </xf>
    <xf borderId="28" fillId="9" fontId="6" numFmtId="0" xfId="0" applyAlignment="1" applyBorder="1" applyFont="1">
      <alignment horizontal="center" vertical="center"/>
    </xf>
    <xf borderId="28" fillId="9" fontId="1" numFmtId="0" xfId="0" applyAlignment="1" applyBorder="1" applyFont="1">
      <alignment horizontal="center" vertical="center"/>
    </xf>
    <xf borderId="7" fillId="9" fontId="1" numFmtId="0" xfId="0" applyAlignment="1" applyBorder="1" applyFont="1">
      <alignment horizontal="center"/>
    </xf>
    <xf borderId="10" fillId="9" fontId="1" numFmtId="0" xfId="0" applyAlignment="1" applyBorder="1" applyFont="1">
      <alignment horizontal="center"/>
    </xf>
    <xf borderId="10" fillId="9" fontId="1" numFmtId="0" xfId="0" applyAlignment="1" applyBorder="1" applyFont="1">
      <alignment horizontal="center"/>
    </xf>
    <xf borderId="11" fillId="9" fontId="1" numFmtId="0" xfId="0" applyAlignment="1" applyBorder="1" applyFont="1">
      <alignment horizontal="center"/>
    </xf>
    <xf borderId="10" fillId="8" fontId="6" numFmtId="0" xfId="0" applyAlignment="1" applyBorder="1" applyFont="1">
      <alignment horizontal="center"/>
    </xf>
    <xf borderId="10" fillId="0" fontId="3" numFmtId="0" xfId="0" applyAlignment="1" applyBorder="1" applyFont="1">
      <alignment horizontal="center"/>
    </xf>
    <xf borderId="10" fillId="0" fontId="3" numFmtId="10" xfId="0" applyAlignment="1" applyBorder="1" applyFont="1" applyNumberFormat="1">
      <alignment horizontal="center"/>
    </xf>
    <xf borderId="17" fillId="8" fontId="6" numFmtId="0" xfId="0" applyAlignment="1" applyBorder="1" applyFont="1">
      <alignment horizontal="center"/>
    </xf>
    <xf borderId="17" fillId="0" fontId="3" numFmtId="0" xfId="0" applyAlignment="1" applyBorder="1" applyFont="1">
      <alignment horizontal="center"/>
    </xf>
    <xf borderId="17" fillId="0" fontId="3" numFmtId="10" xfId="0" applyAlignment="1" applyBorder="1" applyFont="1" applyNumberFormat="1">
      <alignment horizontal="center"/>
    </xf>
    <xf borderId="25" fillId="8" fontId="6" numFmtId="0" xfId="0" applyAlignment="1" applyBorder="1" applyFont="1">
      <alignment horizontal="center"/>
    </xf>
    <xf borderId="26" fillId="9" fontId="4" numFmtId="0" xfId="0" applyAlignment="1" applyBorder="1" applyFont="1">
      <alignment horizontal="center"/>
    </xf>
    <xf borderId="27" fillId="9" fontId="4" numFmtId="0" xfId="0" applyAlignment="1" applyBorder="1" applyFont="1">
      <alignment horizontal="center"/>
    </xf>
    <xf borderId="19" fillId="10" fontId="5" numFmtId="0" xfId="0" applyAlignment="1" applyBorder="1" applyFill="1" applyFont="1">
      <alignment horizontal="center"/>
    </xf>
    <xf borderId="0" fillId="10" fontId="3" numFmtId="0" xfId="0" applyFont="1"/>
    <xf borderId="28" fillId="11" fontId="6" numFmtId="0" xfId="0" applyAlignment="1" applyBorder="1" applyFill="1" applyFont="1">
      <alignment horizontal="center" vertical="center"/>
    </xf>
    <xf borderId="28" fillId="11" fontId="6" numFmtId="0" xfId="0" applyAlignment="1" applyBorder="1" applyFont="1">
      <alignment horizontal="center" vertical="center" wrapText="1"/>
    </xf>
    <xf borderId="28" fillId="11" fontId="1" numFmtId="0" xfId="0" applyAlignment="1" applyBorder="1" applyFont="1">
      <alignment horizontal="center" vertical="center"/>
    </xf>
    <xf borderId="7" fillId="11" fontId="1" numFmtId="0" xfId="0" applyAlignment="1" applyBorder="1" applyFont="1">
      <alignment horizontal="center"/>
    </xf>
    <xf borderId="10" fillId="11" fontId="1" numFmtId="0" xfId="0" applyAlignment="1" applyBorder="1" applyFont="1">
      <alignment horizontal="center"/>
    </xf>
    <xf borderId="10" fillId="11" fontId="1" numFmtId="0" xfId="0" applyAlignment="1" applyBorder="1" applyFont="1">
      <alignment horizontal="center"/>
    </xf>
    <xf borderId="11" fillId="11" fontId="1" numFmtId="0" xfId="0" applyAlignment="1" applyBorder="1" applyFont="1">
      <alignment horizontal="center"/>
    </xf>
    <xf borderId="10" fillId="10" fontId="6" numFmtId="0" xfId="0" applyAlignment="1" applyBorder="1" applyFont="1">
      <alignment horizontal="center"/>
    </xf>
    <xf borderId="10" fillId="0" fontId="3" numFmtId="0" xfId="0" applyAlignment="1" applyBorder="1" applyFont="1">
      <alignment horizontal="center"/>
    </xf>
    <xf borderId="10" fillId="0" fontId="4" numFmtId="0" xfId="0" applyAlignment="1" applyBorder="1" applyFont="1">
      <alignment horizontal="center"/>
    </xf>
    <xf borderId="29" fillId="10" fontId="6" numFmtId="0" xfId="0" applyAlignment="1" applyBorder="1" applyFont="1">
      <alignment horizontal="center"/>
    </xf>
    <xf borderId="17" fillId="0" fontId="3" numFmtId="0" xfId="0" applyAlignment="1" applyBorder="1" applyFont="1">
      <alignment horizontal="center"/>
    </xf>
    <xf borderId="25" fillId="10" fontId="6" numFmtId="0" xfId="0" applyAlignment="1" applyBorder="1" applyFont="1">
      <alignment horizontal="center"/>
    </xf>
    <xf borderId="26" fillId="11" fontId="4" numFmtId="0" xfId="0" applyAlignment="1" applyBorder="1" applyFont="1">
      <alignment horizontal="center"/>
    </xf>
    <xf borderId="27" fillId="11" fontId="4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2" t="s">
        <v>1</v>
      </c>
      <c r="B1" s="3" t="s">
        <v>2</v>
      </c>
      <c r="C1" s="4"/>
      <c r="D1" s="4"/>
      <c r="E1" s="4"/>
      <c r="F1" s="5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>
      <c r="A2" s="7"/>
      <c r="B2" s="8" t="s">
        <v>3</v>
      </c>
      <c r="C2" s="9" t="s">
        <v>4</v>
      </c>
      <c r="D2" s="10"/>
      <c r="E2" s="9" t="s">
        <v>5</v>
      </c>
      <c r="F2" s="11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>
      <c r="A3" s="12"/>
      <c r="B3" s="10"/>
      <c r="C3" s="13" t="s">
        <v>6</v>
      </c>
      <c r="D3" s="13" t="s">
        <v>7</v>
      </c>
      <c r="E3" s="13" t="s">
        <v>6</v>
      </c>
      <c r="F3" s="14" t="s">
        <v>7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>
      <c r="A4" s="15" t="s">
        <v>8</v>
      </c>
      <c r="B4" s="16">
        <v>430.0</v>
      </c>
      <c r="C4" s="18">
        <v>490.0</v>
      </c>
      <c r="D4" s="18">
        <v>612.0</v>
      </c>
      <c r="E4" s="18">
        <v>0.0</v>
      </c>
      <c r="F4" s="19">
        <v>0.0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>
      <c r="A5" s="15" t="s">
        <v>9</v>
      </c>
      <c r="B5" s="16">
        <v>382.0</v>
      </c>
      <c r="C5" s="20">
        <v>447.0</v>
      </c>
      <c r="D5" s="21"/>
      <c r="E5" s="18">
        <v>0.0</v>
      </c>
      <c r="F5" s="19">
        <v>0.0</v>
      </c>
      <c r="H5" s="6"/>
      <c r="I5" s="6"/>
      <c r="J5" s="6"/>
      <c r="K5" s="6"/>
      <c r="L5" s="6"/>
      <c r="M5" s="22"/>
      <c r="N5" s="22"/>
      <c r="O5" s="22"/>
      <c r="P5" s="22"/>
      <c r="Q5" s="22"/>
    </row>
    <row r="6">
      <c r="A6" s="23" t="s">
        <v>10</v>
      </c>
      <c r="B6" s="24">
        <v>0.0</v>
      </c>
      <c r="C6" s="25">
        <v>0.0</v>
      </c>
      <c r="D6" s="25">
        <v>0.0</v>
      </c>
      <c r="E6" s="26">
        <v>146.0</v>
      </c>
      <c r="F6" s="27">
        <v>278.0</v>
      </c>
      <c r="H6" s="22"/>
      <c r="I6" s="22"/>
      <c r="J6" s="22"/>
      <c r="K6" s="22"/>
      <c r="L6" s="22"/>
    </row>
    <row r="8">
      <c r="A8" s="28" t="s">
        <v>11</v>
      </c>
      <c r="B8" s="4"/>
      <c r="C8" s="4"/>
      <c r="D8" s="4"/>
      <c r="E8" s="4"/>
      <c r="F8" s="5"/>
    </row>
    <row r="9">
      <c r="A9" s="29"/>
      <c r="B9" s="30" t="s">
        <v>3</v>
      </c>
      <c r="C9" s="31" t="s">
        <v>4</v>
      </c>
      <c r="D9" s="21"/>
      <c r="E9" s="31" t="s">
        <v>5</v>
      </c>
      <c r="F9" s="32"/>
    </row>
    <row r="10">
      <c r="A10" s="29"/>
      <c r="B10" s="33"/>
      <c r="C10" s="34" t="s">
        <v>6</v>
      </c>
      <c r="D10" s="34" t="s">
        <v>7</v>
      </c>
      <c r="E10" s="34" t="s">
        <v>6</v>
      </c>
      <c r="F10" s="35" t="s">
        <v>7</v>
      </c>
    </row>
    <row r="11">
      <c r="A11" s="36" t="s">
        <v>8</v>
      </c>
      <c r="B11" s="37">
        <f t="shared" ref="B11:D11" si="1">ROUND(0.75*B4)</f>
        <v>323</v>
      </c>
      <c r="C11" s="37">
        <f t="shared" si="1"/>
        <v>368</v>
      </c>
      <c r="D11" s="37">
        <f t="shared" si="1"/>
        <v>459</v>
      </c>
      <c r="E11" s="37">
        <v>0.0</v>
      </c>
      <c r="F11" s="38">
        <v>0.0</v>
      </c>
    </row>
    <row r="12">
      <c r="A12" s="36" t="s">
        <v>12</v>
      </c>
      <c r="B12" s="37">
        <f t="shared" ref="B12:C12" si="2">(B4-B11)+B5</f>
        <v>489</v>
      </c>
      <c r="C12" s="37">
        <f t="shared" si="2"/>
        <v>569</v>
      </c>
      <c r="D12" s="37">
        <f>(D4-D11)+C5</f>
        <v>600</v>
      </c>
      <c r="E12" s="37">
        <f t="shared" ref="E12:F12" si="3">E6</f>
        <v>146</v>
      </c>
      <c r="F12" s="38">
        <f t="shared" si="3"/>
        <v>278</v>
      </c>
    </row>
    <row r="13">
      <c r="A13" s="39" t="s">
        <v>13</v>
      </c>
      <c r="B13" s="25">
        <f t="shared" ref="B13:F13" si="4">SUM(B11:B12)</f>
        <v>812</v>
      </c>
      <c r="C13" s="25">
        <f t="shared" si="4"/>
        <v>937</v>
      </c>
      <c r="D13" s="25">
        <f t="shared" si="4"/>
        <v>1059</v>
      </c>
      <c r="E13" s="25">
        <f t="shared" si="4"/>
        <v>146</v>
      </c>
      <c r="F13" s="27">
        <f t="shared" si="4"/>
        <v>278</v>
      </c>
    </row>
    <row r="15">
      <c r="A15" s="40" t="s">
        <v>14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5"/>
    </row>
    <row r="16">
      <c r="A16" s="41"/>
      <c r="B16" s="42" t="s">
        <v>15</v>
      </c>
      <c r="C16" s="42" t="s">
        <v>16</v>
      </c>
      <c r="D16" s="43" t="s">
        <v>17</v>
      </c>
      <c r="E16" s="43" t="s">
        <v>18</v>
      </c>
      <c r="F16" s="42" t="s">
        <v>19</v>
      </c>
      <c r="G16" s="44" t="s">
        <v>13</v>
      </c>
      <c r="H16" s="43" t="s">
        <v>3</v>
      </c>
      <c r="I16" s="45" t="s">
        <v>20</v>
      </c>
      <c r="J16" s="21"/>
      <c r="K16" s="45" t="s">
        <v>15</v>
      </c>
      <c r="L16" s="32"/>
    </row>
    <row r="17">
      <c r="A17" s="41"/>
      <c r="B17" s="33"/>
      <c r="C17" s="33"/>
      <c r="D17" s="33"/>
      <c r="E17" s="33"/>
      <c r="F17" s="33"/>
      <c r="G17" s="33"/>
      <c r="H17" s="33"/>
      <c r="I17" s="46" t="s">
        <v>6</v>
      </c>
      <c r="J17" s="46" t="s">
        <v>7</v>
      </c>
      <c r="K17" s="47" t="s">
        <v>6</v>
      </c>
      <c r="L17" s="48" t="s">
        <v>7</v>
      </c>
    </row>
    <row r="18">
      <c r="A18" s="49" t="s">
        <v>8</v>
      </c>
      <c r="B18" s="16">
        <v>2.2</v>
      </c>
      <c r="C18" s="18">
        <v>1.682</v>
      </c>
      <c r="D18" s="18">
        <v>2.37</v>
      </c>
      <c r="E18" s="18">
        <v>0.0</v>
      </c>
      <c r="F18" s="18">
        <v>1.5</v>
      </c>
      <c r="G18" s="37">
        <f t="shared" ref="G18:G19" si="5">SUM(B18:F18)</f>
        <v>7.752</v>
      </c>
      <c r="H18" s="37">
        <f t="shared" ref="H18:H19" si="6">ROUND(B11*G18)</f>
        <v>2504</v>
      </c>
      <c r="I18" s="37">
        <f t="shared" ref="I18:I19" si="7">ROUND(C11*G18)</f>
        <v>2853</v>
      </c>
      <c r="J18" s="37">
        <f t="shared" ref="J18:J19" si="8">ROUND(D11*G18)</f>
        <v>3558</v>
      </c>
      <c r="K18" s="37">
        <v>0.0</v>
      </c>
      <c r="L18" s="38">
        <v>0.0</v>
      </c>
    </row>
    <row r="19">
      <c r="A19" s="50" t="s">
        <v>12</v>
      </c>
      <c r="B19" s="51">
        <v>0.0</v>
      </c>
      <c r="C19" s="25">
        <v>2.974</v>
      </c>
      <c r="D19" s="25">
        <v>14.27</v>
      </c>
      <c r="E19" s="25">
        <v>2.15</v>
      </c>
      <c r="F19" s="25">
        <v>3.5</v>
      </c>
      <c r="G19" s="52">
        <f t="shared" si="5"/>
        <v>22.894</v>
      </c>
      <c r="H19" s="52">
        <f t="shared" si="6"/>
        <v>11195</v>
      </c>
      <c r="I19" s="52">
        <f t="shared" si="7"/>
        <v>13027</v>
      </c>
      <c r="J19" s="52">
        <f t="shared" si="8"/>
        <v>13736</v>
      </c>
      <c r="K19" s="52">
        <f>ROUND(E6*G19)</f>
        <v>3343</v>
      </c>
      <c r="L19" s="53">
        <f>ROUND(F6*G19)</f>
        <v>6365</v>
      </c>
    </row>
    <row r="20">
      <c r="B20" s="54"/>
      <c r="C20" s="54"/>
      <c r="D20" s="54"/>
      <c r="E20" s="54"/>
      <c r="F20" s="54"/>
      <c r="G20" s="55" t="s">
        <v>13</v>
      </c>
      <c r="H20" s="56">
        <f t="shared" ref="H20:L20" si="9">SUM(H18:H19)</f>
        <v>13699</v>
      </c>
      <c r="I20" s="56">
        <f t="shared" si="9"/>
        <v>15880</v>
      </c>
      <c r="J20" s="56">
        <f t="shared" si="9"/>
        <v>17294</v>
      </c>
      <c r="K20" s="56">
        <f t="shared" si="9"/>
        <v>3343</v>
      </c>
      <c r="L20" s="57">
        <f t="shared" si="9"/>
        <v>6365</v>
      </c>
    </row>
    <row r="22">
      <c r="A22" s="58" t="s">
        <v>21</v>
      </c>
      <c r="B22" s="4"/>
      <c r="C22" s="4"/>
      <c r="D22" s="4"/>
      <c r="E22" s="4"/>
      <c r="F22" s="4"/>
      <c r="G22" s="4"/>
      <c r="H22" s="4"/>
      <c r="I22" s="4"/>
      <c r="J22" s="5"/>
    </row>
    <row r="23">
      <c r="A23" s="59"/>
      <c r="B23" s="60" t="s">
        <v>22</v>
      </c>
      <c r="C23" s="61" t="s">
        <v>23</v>
      </c>
      <c r="D23" s="61" t="s">
        <v>24</v>
      </c>
      <c r="E23" s="61" t="s">
        <v>13</v>
      </c>
      <c r="F23" s="62" t="s">
        <v>3</v>
      </c>
      <c r="G23" s="63" t="s">
        <v>20</v>
      </c>
      <c r="H23" s="10"/>
      <c r="I23" s="63" t="s">
        <v>15</v>
      </c>
      <c r="J23" s="11"/>
    </row>
    <row r="24">
      <c r="A24" s="59"/>
      <c r="B24" s="33"/>
      <c r="C24" s="33"/>
      <c r="D24" s="33"/>
      <c r="E24" s="33"/>
      <c r="F24" s="33"/>
      <c r="G24" s="64" t="s">
        <v>6</v>
      </c>
      <c r="H24" s="64" t="s">
        <v>7</v>
      </c>
      <c r="I24" s="65" t="s">
        <v>6</v>
      </c>
      <c r="J24" s="66" t="s">
        <v>7</v>
      </c>
    </row>
    <row r="25">
      <c r="A25" s="67" t="s">
        <v>8</v>
      </c>
      <c r="B25" s="68">
        <v>25.0</v>
      </c>
      <c r="C25" s="68">
        <v>0.0</v>
      </c>
      <c r="D25" s="68">
        <v>0.0</v>
      </c>
      <c r="E25" s="69">
        <f t="shared" ref="E25:E26" si="10">SUM(B25:D25)*-0.01</f>
        <v>-0.25</v>
      </c>
      <c r="F25" s="37">
        <f>(1-E25)*H18</f>
        <v>3130</v>
      </c>
      <c r="G25" s="37">
        <f t="shared" ref="G25:G26" si="11">ROUND((1-E25)*I18)</f>
        <v>3566</v>
      </c>
      <c r="H25" s="37">
        <f t="shared" ref="H25:H26" si="12">ROUND((1-E25)*J18)</f>
        <v>4448</v>
      </c>
      <c r="I25" s="37">
        <v>0.0</v>
      </c>
      <c r="J25" s="38">
        <v>0.0</v>
      </c>
    </row>
    <row r="26">
      <c r="A26" s="70" t="s">
        <v>12</v>
      </c>
      <c r="B26" s="71">
        <v>25.0</v>
      </c>
      <c r="C26" s="71">
        <v>33.0</v>
      </c>
      <c r="D26" s="71">
        <v>20.0</v>
      </c>
      <c r="E26" s="72">
        <f t="shared" si="10"/>
        <v>-0.78</v>
      </c>
      <c r="F26" s="25">
        <f>ROUND((1-E26)*H19)</f>
        <v>19927</v>
      </c>
      <c r="G26" s="25">
        <f t="shared" si="11"/>
        <v>23188</v>
      </c>
      <c r="H26" s="25">
        <f t="shared" si="12"/>
        <v>24450</v>
      </c>
      <c r="I26" s="25">
        <f>ROUND(1-E26)*K19</f>
        <v>6686</v>
      </c>
      <c r="J26" s="27">
        <f>ROUND(1-E26)*L19</f>
        <v>12730</v>
      </c>
    </row>
    <row r="27">
      <c r="E27" s="73" t="s">
        <v>13</v>
      </c>
      <c r="F27" s="74">
        <f t="shared" ref="F27:J27" si="13">SUM(F25:F26)</f>
        <v>23057</v>
      </c>
      <c r="G27" s="74">
        <f t="shared" si="13"/>
        <v>26754</v>
      </c>
      <c r="H27" s="74">
        <f t="shared" si="13"/>
        <v>28898</v>
      </c>
      <c r="I27" s="74">
        <f t="shared" si="13"/>
        <v>6686</v>
      </c>
      <c r="J27" s="75">
        <f t="shared" si="13"/>
        <v>12730</v>
      </c>
    </row>
    <row r="29">
      <c r="A29" s="76" t="s">
        <v>25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5"/>
    </row>
    <row r="30">
      <c r="A30" s="77"/>
      <c r="B30" s="78" t="s">
        <v>26</v>
      </c>
      <c r="C30" s="78" t="s">
        <v>27</v>
      </c>
      <c r="D30" s="79" t="s">
        <v>28</v>
      </c>
      <c r="E30" s="78" t="s">
        <v>18</v>
      </c>
      <c r="F30" s="79" t="s">
        <v>19</v>
      </c>
      <c r="G30" s="78" t="s">
        <v>13</v>
      </c>
      <c r="H30" s="80" t="s">
        <v>3</v>
      </c>
      <c r="I30" s="81" t="s">
        <v>20</v>
      </c>
      <c r="J30" s="10"/>
      <c r="K30" s="81" t="s">
        <v>15</v>
      </c>
      <c r="L30" s="11"/>
    </row>
    <row r="31">
      <c r="A31" s="77"/>
      <c r="B31" s="33"/>
      <c r="C31" s="33"/>
      <c r="D31" s="33"/>
      <c r="E31" s="33"/>
      <c r="F31" s="33"/>
      <c r="G31" s="33"/>
      <c r="H31" s="33"/>
      <c r="I31" s="82" t="s">
        <v>6</v>
      </c>
      <c r="J31" s="82" t="s">
        <v>7</v>
      </c>
      <c r="K31" s="83" t="s">
        <v>6</v>
      </c>
      <c r="L31" s="84" t="s">
        <v>7</v>
      </c>
    </row>
    <row r="32">
      <c r="A32" s="85" t="s">
        <v>8</v>
      </c>
      <c r="B32" s="68">
        <v>150.0</v>
      </c>
      <c r="C32" s="68">
        <v>28.0</v>
      </c>
      <c r="D32" s="68">
        <v>13.0</v>
      </c>
      <c r="E32" s="68">
        <v>30.0</v>
      </c>
      <c r="F32" s="68">
        <v>25.0</v>
      </c>
      <c r="G32" s="86">
        <f t="shared" ref="G32:G33" si="14">SUM(B32:F32)*0.01</f>
        <v>2.46</v>
      </c>
      <c r="H32" s="37">
        <f t="shared" ref="H32:H33" si="15">ROUND(G32*F25)</f>
        <v>7700</v>
      </c>
      <c r="I32" s="37">
        <f t="shared" ref="I32:I33" si="16">ROUND(G25*G32)</f>
        <v>8772</v>
      </c>
      <c r="J32" s="37">
        <f t="shared" ref="J32:J33" si="17">ROUND(H25*G32)</f>
        <v>10942</v>
      </c>
      <c r="K32" s="87">
        <v>0.0</v>
      </c>
      <c r="L32" s="38">
        <v>0.0</v>
      </c>
    </row>
    <row r="33">
      <c r="A33" s="88" t="s">
        <v>12</v>
      </c>
      <c r="B33" s="71">
        <v>150.0</v>
      </c>
      <c r="C33" s="71">
        <v>28.0</v>
      </c>
      <c r="D33" s="71">
        <v>13.0</v>
      </c>
      <c r="E33" s="71">
        <v>30.0</v>
      </c>
      <c r="F33" s="71">
        <v>25.0</v>
      </c>
      <c r="G33" s="89">
        <f t="shared" si="14"/>
        <v>2.46</v>
      </c>
      <c r="H33" s="25">
        <f t="shared" si="15"/>
        <v>49020</v>
      </c>
      <c r="I33" s="25">
        <f t="shared" si="16"/>
        <v>57042</v>
      </c>
      <c r="J33" s="25">
        <f t="shared" si="17"/>
        <v>60147</v>
      </c>
      <c r="K33" s="25">
        <f>ROUND(I26*G33)</f>
        <v>16448</v>
      </c>
      <c r="L33" s="27">
        <f>ROUND(J26*G33)</f>
        <v>31316</v>
      </c>
    </row>
    <row r="34">
      <c r="G34" s="90" t="s">
        <v>13</v>
      </c>
      <c r="H34" s="91">
        <f t="shared" ref="H34:L34" si="18">SUM(H32:H33)</f>
        <v>56720</v>
      </c>
      <c r="I34" s="91">
        <f t="shared" si="18"/>
        <v>65814</v>
      </c>
      <c r="J34" s="91">
        <f t="shared" si="18"/>
        <v>71089</v>
      </c>
      <c r="K34" s="91">
        <f t="shared" si="18"/>
        <v>16448</v>
      </c>
      <c r="L34" s="92">
        <f t="shared" si="18"/>
        <v>31316</v>
      </c>
    </row>
  </sheetData>
  <mergeCells count="37">
    <mergeCell ref="B30:B31"/>
    <mergeCell ref="C30:C31"/>
    <mergeCell ref="G23:H23"/>
    <mergeCell ref="I23:J23"/>
    <mergeCell ref="A22:J22"/>
    <mergeCell ref="H30:H31"/>
    <mergeCell ref="G30:G31"/>
    <mergeCell ref="D30:D31"/>
    <mergeCell ref="A29:L29"/>
    <mergeCell ref="B1:F1"/>
    <mergeCell ref="E2:F2"/>
    <mergeCell ref="C5:D5"/>
    <mergeCell ref="B2:B3"/>
    <mergeCell ref="C2:D2"/>
    <mergeCell ref="F16:F17"/>
    <mergeCell ref="K16:L16"/>
    <mergeCell ref="G16:G17"/>
    <mergeCell ref="H16:H17"/>
    <mergeCell ref="I16:J16"/>
    <mergeCell ref="A15:L15"/>
    <mergeCell ref="B16:B17"/>
    <mergeCell ref="C16:C17"/>
    <mergeCell ref="D16:D17"/>
    <mergeCell ref="E9:F9"/>
    <mergeCell ref="A8:F8"/>
    <mergeCell ref="E16:E17"/>
    <mergeCell ref="F23:F24"/>
    <mergeCell ref="E23:E24"/>
    <mergeCell ref="B23:B24"/>
    <mergeCell ref="D23:D24"/>
    <mergeCell ref="C23:C24"/>
    <mergeCell ref="C9:D9"/>
    <mergeCell ref="B9:B10"/>
    <mergeCell ref="E30:E31"/>
    <mergeCell ref="F30:F31"/>
    <mergeCell ref="K30:L30"/>
    <mergeCell ref="I30:J30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1" t="s">
        <v>0</v>
      </c>
      <c r="B1" s="3" t="s">
        <v>2</v>
      </c>
      <c r="C1" s="4"/>
      <c r="D1" s="4"/>
      <c r="E1" s="4"/>
      <c r="F1" s="5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>
      <c r="A2" s="7"/>
      <c r="B2" s="8" t="s">
        <v>3</v>
      </c>
      <c r="C2" s="9" t="s">
        <v>4</v>
      </c>
      <c r="D2" s="10"/>
      <c r="E2" s="9" t="s">
        <v>5</v>
      </c>
      <c r="F2" s="11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>
      <c r="A3" s="12"/>
      <c r="B3" s="10"/>
      <c r="C3" s="13" t="s">
        <v>6</v>
      </c>
      <c r="D3" s="13" t="s">
        <v>7</v>
      </c>
      <c r="E3" s="13" t="s">
        <v>6</v>
      </c>
      <c r="F3" s="14" t="s">
        <v>7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>
      <c r="A4" s="15" t="s">
        <v>8</v>
      </c>
      <c r="B4" s="17">
        <v>492.0</v>
      </c>
      <c r="C4" s="18">
        <v>490.0</v>
      </c>
      <c r="D4" s="18">
        <v>612.0</v>
      </c>
      <c r="E4" s="18">
        <v>0.0</v>
      </c>
      <c r="F4" s="19">
        <v>0.0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>
      <c r="A5" s="15" t="s">
        <v>9</v>
      </c>
      <c r="B5" s="17">
        <v>444.0</v>
      </c>
      <c r="C5" s="20">
        <v>447.0</v>
      </c>
      <c r="D5" s="21"/>
      <c r="E5" s="18">
        <v>0.0</v>
      </c>
      <c r="F5" s="19">
        <v>0.0</v>
      </c>
      <c r="H5" s="6"/>
      <c r="I5" s="6"/>
      <c r="J5" s="6"/>
      <c r="K5" s="6"/>
      <c r="L5" s="6"/>
      <c r="M5" s="22"/>
      <c r="N5" s="22"/>
      <c r="O5" s="22"/>
      <c r="P5" s="22"/>
      <c r="Q5" s="22"/>
    </row>
    <row r="6">
      <c r="A6" s="23" t="s">
        <v>10</v>
      </c>
      <c r="B6" s="24">
        <v>0.0</v>
      </c>
      <c r="C6" s="25">
        <v>0.0</v>
      </c>
      <c r="D6" s="25">
        <v>0.0</v>
      </c>
      <c r="E6" s="26">
        <v>146.0</v>
      </c>
      <c r="F6" s="27">
        <v>278.0</v>
      </c>
      <c r="H6" s="22"/>
      <c r="I6" s="22"/>
      <c r="J6" s="22"/>
      <c r="K6" s="22"/>
      <c r="L6" s="22"/>
    </row>
    <row r="8">
      <c r="A8" s="28" t="s">
        <v>11</v>
      </c>
      <c r="B8" s="4"/>
      <c r="C8" s="4"/>
      <c r="D8" s="4"/>
      <c r="E8" s="4"/>
      <c r="F8" s="5"/>
    </row>
    <row r="9">
      <c r="A9" s="29"/>
      <c r="B9" s="30" t="s">
        <v>3</v>
      </c>
      <c r="C9" s="31" t="s">
        <v>4</v>
      </c>
      <c r="D9" s="21"/>
      <c r="E9" s="31" t="s">
        <v>5</v>
      </c>
      <c r="F9" s="32"/>
    </row>
    <row r="10">
      <c r="A10" s="29"/>
      <c r="B10" s="33"/>
      <c r="C10" s="34" t="s">
        <v>6</v>
      </c>
      <c r="D10" s="34" t="s">
        <v>7</v>
      </c>
      <c r="E10" s="34" t="s">
        <v>6</v>
      </c>
      <c r="F10" s="35" t="s">
        <v>7</v>
      </c>
    </row>
    <row r="11">
      <c r="A11" s="36" t="s">
        <v>8</v>
      </c>
      <c r="B11" s="37">
        <f t="shared" ref="B11:D11" si="1">ROUND(0.75*B4)</f>
        <v>369</v>
      </c>
      <c r="C11" s="37">
        <f t="shared" si="1"/>
        <v>368</v>
      </c>
      <c r="D11" s="37">
        <f t="shared" si="1"/>
        <v>459</v>
      </c>
      <c r="E11" s="37">
        <v>0.0</v>
      </c>
      <c r="F11" s="38">
        <v>0.0</v>
      </c>
    </row>
    <row r="12">
      <c r="A12" s="36" t="s">
        <v>12</v>
      </c>
      <c r="B12" s="37">
        <f t="shared" ref="B12:C12" si="2">(B4-B11)+B5</f>
        <v>567</v>
      </c>
      <c r="C12" s="37">
        <f t="shared" si="2"/>
        <v>569</v>
      </c>
      <c r="D12" s="37">
        <f>(D4-D11)+C5</f>
        <v>600</v>
      </c>
      <c r="E12" s="37">
        <f t="shared" ref="E12:F12" si="3">E6</f>
        <v>146</v>
      </c>
      <c r="F12" s="38">
        <f t="shared" si="3"/>
        <v>278</v>
      </c>
    </row>
    <row r="13">
      <c r="A13" s="39" t="s">
        <v>13</v>
      </c>
      <c r="B13" s="25">
        <f t="shared" ref="B13:F13" si="4">SUM(B11:B12)</f>
        <v>936</v>
      </c>
      <c r="C13" s="25">
        <f t="shared" si="4"/>
        <v>937</v>
      </c>
      <c r="D13" s="25">
        <f t="shared" si="4"/>
        <v>1059</v>
      </c>
      <c r="E13" s="25">
        <f t="shared" si="4"/>
        <v>146</v>
      </c>
      <c r="F13" s="27">
        <f t="shared" si="4"/>
        <v>278</v>
      </c>
    </row>
    <row r="15">
      <c r="A15" s="40" t="s">
        <v>14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5"/>
    </row>
    <row r="16">
      <c r="A16" s="41"/>
      <c r="B16" s="42" t="s">
        <v>15</v>
      </c>
      <c r="C16" s="42" t="s">
        <v>16</v>
      </c>
      <c r="D16" s="43" t="s">
        <v>17</v>
      </c>
      <c r="E16" s="43" t="s">
        <v>18</v>
      </c>
      <c r="F16" s="42" t="s">
        <v>19</v>
      </c>
      <c r="G16" s="44" t="s">
        <v>13</v>
      </c>
      <c r="H16" s="43" t="s">
        <v>3</v>
      </c>
      <c r="I16" s="45" t="s">
        <v>20</v>
      </c>
      <c r="J16" s="21"/>
      <c r="K16" s="45" t="s">
        <v>15</v>
      </c>
      <c r="L16" s="32"/>
    </row>
    <row r="17">
      <c r="A17" s="41"/>
      <c r="B17" s="33"/>
      <c r="C17" s="33"/>
      <c r="D17" s="33"/>
      <c r="E17" s="33"/>
      <c r="F17" s="33"/>
      <c r="G17" s="33"/>
      <c r="H17" s="33"/>
      <c r="I17" s="46" t="s">
        <v>6</v>
      </c>
      <c r="J17" s="46" t="s">
        <v>7</v>
      </c>
      <c r="K17" s="47" t="s">
        <v>6</v>
      </c>
      <c r="L17" s="48" t="s">
        <v>7</v>
      </c>
    </row>
    <row r="18">
      <c r="A18" s="49" t="s">
        <v>8</v>
      </c>
      <c r="B18" s="16">
        <v>2.2</v>
      </c>
      <c r="C18" s="18">
        <v>1.682</v>
      </c>
      <c r="D18" s="18">
        <v>2.37</v>
      </c>
      <c r="E18" s="18">
        <v>0.0</v>
      </c>
      <c r="F18" s="18">
        <v>1.5</v>
      </c>
      <c r="G18" s="37">
        <f t="shared" ref="G18:G19" si="5">SUM(B18:F18)</f>
        <v>7.752</v>
      </c>
      <c r="H18" s="37">
        <f t="shared" ref="H18:H19" si="6">ROUND(B11*G18)</f>
        <v>2860</v>
      </c>
      <c r="I18" s="37">
        <f t="shared" ref="I18:I19" si="7">ROUND(C11*G18)</f>
        <v>2853</v>
      </c>
      <c r="J18" s="37">
        <f t="shared" ref="J18:J19" si="8">ROUND(D11*G18)</f>
        <v>3558</v>
      </c>
      <c r="K18" s="37">
        <v>0.0</v>
      </c>
      <c r="L18" s="38">
        <v>0.0</v>
      </c>
    </row>
    <row r="19">
      <c r="A19" s="50" t="s">
        <v>12</v>
      </c>
      <c r="B19" s="51">
        <v>0.0</v>
      </c>
      <c r="C19" s="25">
        <v>2.974</v>
      </c>
      <c r="D19" s="25">
        <v>14.27</v>
      </c>
      <c r="E19" s="25">
        <v>2.15</v>
      </c>
      <c r="F19" s="25">
        <v>3.5</v>
      </c>
      <c r="G19" s="52">
        <f t="shared" si="5"/>
        <v>22.894</v>
      </c>
      <c r="H19" s="52">
        <f t="shared" si="6"/>
        <v>12981</v>
      </c>
      <c r="I19" s="52">
        <f t="shared" si="7"/>
        <v>13027</v>
      </c>
      <c r="J19" s="52">
        <f t="shared" si="8"/>
        <v>13736</v>
      </c>
      <c r="K19" s="52">
        <f>ROUND(E6*G19)</f>
        <v>3343</v>
      </c>
      <c r="L19" s="53">
        <f>ROUND(F6*G19)</f>
        <v>6365</v>
      </c>
    </row>
    <row r="20">
      <c r="B20" s="54"/>
      <c r="C20" s="54"/>
      <c r="D20" s="54"/>
      <c r="E20" s="54"/>
      <c r="F20" s="54"/>
      <c r="G20" s="55" t="s">
        <v>13</v>
      </c>
      <c r="H20" s="56">
        <f t="shared" ref="H20:L20" si="9">SUM(H18:H19)</f>
        <v>15841</v>
      </c>
      <c r="I20" s="56">
        <f t="shared" si="9"/>
        <v>15880</v>
      </c>
      <c r="J20" s="56">
        <f t="shared" si="9"/>
        <v>17294</v>
      </c>
      <c r="K20" s="56">
        <f t="shared" si="9"/>
        <v>3343</v>
      </c>
      <c r="L20" s="57">
        <f t="shared" si="9"/>
        <v>6365</v>
      </c>
    </row>
    <row r="22">
      <c r="A22" s="58" t="s">
        <v>21</v>
      </c>
      <c r="B22" s="4"/>
      <c r="C22" s="4"/>
      <c r="D22" s="4"/>
      <c r="E22" s="4"/>
      <c r="F22" s="4"/>
      <c r="G22" s="4"/>
      <c r="H22" s="4"/>
      <c r="I22" s="4"/>
      <c r="J22" s="5"/>
    </row>
    <row r="23">
      <c r="A23" s="59"/>
      <c r="B23" s="60" t="s">
        <v>22</v>
      </c>
      <c r="C23" s="61" t="s">
        <v>23</v>
      </c>
      <c r="D23" s="61" t="s">
        <v>24</v>
      </c>
      <c r="E23" s="61" t="s">
        <v>13</v>
      </c>
      <c r="F23" s="62" t="s">
        <v>3</v>
      </c>
      <c r="G23" s="63" t="s">
        <v>20</v>
      </c>
      <c r="H23" s="10"/>
      <c r="I23" s="63" t="s">
        <v>15</v>
      </c>
      <c r="J23" s="11"/>
    </row>
    <row r="24">
      <c r="A24" s="59"/>
      <c r="B24" s="33"/>
      <c r="C24" s="33"/>
      <c r="D24" s="33"/>
      <c r="E24" s="33"/>
      <c r="F24" s="33"/>
      <c r="G24" s="64" t="s">
        <v>6</v>
      </c>
      <c r="H24" s="64" t="s">
        <v>7</v>
      </c>
      <c r="I24" s="65" t="s">
        <v>6</v>
      </c>
      <c r="J24" s="66" t="s">
        <v>7</v>
      </c>
    </row>
    <row r="25">
      <c r="A25" s="67" t="s">
        <v>8</v>
      </c>
      <c r="B25" s="68">
        <v>25.0</v>
      </c>
      <c r="C25" s="68">
        <v>0.0</v>
      </c>
      <c r="D25" s="68">
        <v>0.0</v>
      </c>
      <c r="E25" s="69">
        <f t="shared" ref="E25:E26" si="10">SUM(B25:D25)*-0.01</f>
        <v>-0.25</v>
      </c>
      <c r="F25" s="37">
        <f>(1-E25)*H18</f>
        <v>3575</v>
      </c>
      <c r="G25" s="37">
        <f t="shared" ref="G25:G26" si="11">ROUND((1-E25)*I18)</f>
        <v>3566</v>
      </c>
      <c r="H25" s="37">
        <f t="shared" ref="H25:H26" si="12">ROUND((1-E25)*J18)</f>
        <v>4448</v>
      </c>
      <c r="I25" s="37">
        <v>0.0</v>
      </c>
      <c r="J25" s="38">
        <v>0.0</v>
      </c>
    </row>
    <row r="26">
      <c r="A26" s="70" t="s">
        <v>12</v>
      </c>
      <c r="B26" s="71">
        <v>25.0</v>
      </c>
      <c r="C26" s="71">
        <v>33.0</v>
      </c>
      <c r="D26" s="71">
        <v>20.0</v>
      </c>
      <c r="E26" s="72">
        <f t="shared" si="10"/>
        <v>-0.78</v>
      </c>
      <c r="F26" s="25">
        <f>ROUND((1-E26)*H19)</f>
        <v>23106</v>
      </c>
      <c r="G26" s="25">
        <f t="shared" si="11"/>
        <v>23188</v>
      </c>
      <c r="H26" s="25">
        <f t="shared" si="12"/>
        <v>24450</v>
      </c>
      <c r="I26" s="25">
        <f>ROUND(1-E26)*K19</f>
        <v>6686</v>
      </c>
      <c r="J26" s="27">
        <f>ROUND(1-E26)*L19</f>
        <v>12730</v>
      </c>
    </row>
    <row r="27">
      <c r="E27" s="73" t="s">
        <v>13</v>
      </c>
      <c r="F27" s="74">
        <f t="shared" ref="F27:J27" si="13">SUM(F25:F26)</f>
        <v>26681</v>
      </c>
      <c r="G27" s="74">
        <f t="shared" si="13"/>
        <v>26754</v>
      </c>
      <c r="H27" s="74">
        <f t="shared" si="13"/>
        <v>28898</v>
      </c>
      <c r="I27" s="74">
        <f t="shared" si="13"/>
        <v>6686</v>
      </c>
      <c r="J27" s="75">
        <f t="shared" si="13"/>
        <v>12730</v>
      </c>
    </row>
    <row r="29">
      <c r="A29" s="76" t="s">
        <v>25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5"/>
    </row>
    <row r="30">
      <c r="A30" s="77"/>
      <c r="B30" s="78" t="s">
        <v>26</v>
      </c>
      <c r="C30" s="78" t="s">
        <v>27</v>
      </c>
      <c r="D30" s="79" t="s">
        <v>28</v>
      </c>
      <c r="E30" s="78" t="s">
        <v>18</v>
      </c>
      <c r="F30" s="79" t="s">
        <v>19</v>
      </c>
      <c r="G30" s="78" t="s">
        <v>13</v>
      </c>
      <c r="H30" s="80" t="s">
        <v>3</v>
      </c>
      <c r="I30" s="81" t="s">
        <v>20</v>
      </c>
      <c r="J30" s="10"/>
      <c r="K30" s="81" t="s">
        <v>15</v>
      </c>
      <c r="L30" s="11"/>
    </row>
    <row r="31">
      <c r="A31" s="77"/>
      <c r="B31" s="33"/>
      <c r="C31" s="33"/>
      <c r="D31" s="33"/>
      <c r="E31" s="33"/>
      <c r="F31" s="33"/>
      <c r="G31" s="33"/>
      <c r="H31" s="33"/>
      <c r="I31" s="82" t="s">
        <v>6</v>
      </c>
      <c r="J31" s="82" t="s">
        <v>7</v>
      </c>
      <c r="K31" s="83" t="s">
        <v>6</v>
      </c>
      <c r="L31" s="84" t="s">
        <v>7</v>
      </c>
    </row>
    <row r="32">
      <c r="A32" s="85" t="s">
        <v>8</v>
      </c>
      <c r="B32" s="68">
        <v>150.0</v>
      </c>
      <c r="C32" s="68">
        <v>28.0</v>
      </c>
      <c r="D32" s="68">
        <v>13.0</v>
      </c>
      <c r="E32" s="68">
        <v>30.0</v>
      </c>
      <c r="F32" s="68">
        <v>25.0</v>
      </c>
      <c r="G32" s="86">
        <f t="shared" ref="G32:G33" si="14">SUM(B32:F32)*0.01</f>
        <v>2.46</v>
      </c>
      <c r="H32" s="37">
        <f t="shared" ref="H32:H33" si="15">ROUND(G32*F25)</f>
        <v>8795</v>
      </c>
      <c r="I32" s="37">
        <f t="shared" ref="I32:I33" si="16">ROUND(G25*G32)</f>
        <v>8772</v>
      </c>
      <c r="J32" s="37">
        <f t="shared" ref="J32:J33" si="17">ROUND(H25*G32)</f>
        <v>10942</v>
      </c>
      <c r="K32" s="87">
        <v>0.0</v>
      </c>
      <c r="L32" s="38">
        <v>0.0</v>
      </c>
    </row>
    <row r="33">
      <c r="A33" s="88" t="s">
        <v>12</v>
      </c>
      <c r="B33" s="71">
        <v>150.0</v>
      </c>
      <c r="C33" s="71">
        <v>28.0</v>
      </c>
      <c r="D33" s="71">
        <v>13.0</v>
      </c>
      <c r="E33" s="71">
        <v>30.0</v>
      </c>
      <c r="F33" s="71">
        <v>25.0</v>
      </c>
      <c r="G33" s="89">
        <f t="shared" si="14"/>
        <v>2.46</v>
      </c>
      <c r="H33" s="25">
        <f t="shared" si="15"/>
        <v>56841</v>
      </c>
      <c r="I33" s="25">
        <f t="shared" si="16"/>
        <v>57042</v>
      </c>
      <c r="J33" s="25">
        <f t="shared" si="17"/>
        <v>60147</v>
      </c>
      <c r="K33" s="25">
        <f>ROUND(I26*G33)</f>
        <v>16448</v>
      </c>
      <c r="L33" s="27">
        <f>ROUND(J26*G33)</f>
        <v>31316</v>
      </c>
    </row>
    <row r="34">
      <c r="G34" s="90" t="s">
        <v>13</v>
      </c>
      <c r="H34" s="91">
        <f t="shared" ref="H34:L34" si="18">SUM(H32:H33)</f>
        <v>65636</v>
      </c>
      <c r="I34" s="91">
        <f t="shared" si="18"/>
        <v>65814</v>
      </c>
      <c r="J34" s="91">
        <f t="shared" si="18"/>
        <v>71089</v>
      </c>
      <c r="K34" s="91">
        <f t="shared" si="18"/>
        <v>16448</v>
      </c>
      <c r="L34" s="92">
        <f t="shared" si="18"/>
        <v>31316</v>
      </c>
    </row>
  </sheetData>
  <mergeCells count="37">
    <mergeCell ref="F30:F31"/>
    <mergeCell ref="A29:L29"/>
    <mergeCell ref="K30:L30"/>
    <mergeCell ref="I30:J30"/>
    <mergeCell ref="B30:B31"/>
    <mergeCell ref="C30:C31"/>
    <mergeCell ref="D30:D31"/>
    <mergeCell ref="E30:E31"/>
    <mergeCell ref="C16:C17"/>
    <mergeCell ref="D16:D17"/>
    <mergeCell ref="K16:L16"/>
    <mergeCell ref="I16:J16"/>
    <mergeCell ref="A15:L15"/>
    <mergeCell ref="E16:E17"/>
    <mergeCell ref="H16:H17"/>
    <mergeCell ref="B16:B17"/>
    <mergeCell ref="F23:F24"/>
    <mergeCell ref="E23:E24"/>
    <mergeCell ref="E9:F9"/>
    <mergeCell ref="F16:F17"/>
    <mergeCell ref="G16:G17"/>
    <mergeCell ref="H30:H31"/>
    <mergeCell ref="G30:G31"/>
    <mergeCell ref="G23:H23"/>
    <mergeCell ref="I23:J23"/>
    <mergeCell ref="A22:J22"/>
    <mergeCell ref="C2:D2"/>
    <mergeCell ref="B1:F1"/>
    <mergeCell ref="E2:F2"/>
    <mergeCell ref="A8:F8"/>
    <mergeCell ref="B23:B24"/>
    <mergeCell ref="D23:D24"/>
    <mergeCell ref="C23:C24"/>
    <mergeCell ref="C9:D9"/>
    <mergeCell ref="B9:B10"/>
    <mergeCell ref="C5:D5"/>
    <mergeCell ref="B2:B3"/>
  </mergeCells>
  <drawing r:id="rId1"/>
</worksheet>
</file>